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elmani\Desktop\New folder (17)\"/>
    </mc:Choice>
  </mc:AlternateContent>
  <xr:revisionPtr revIDLastSave="0" documentId="8_{C039B907-5793-49A6-BFD8-266576D5228E}" xr6:coauthVersionLast="47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Kalkulatori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D11" i="2"/>
  <c r="E11" i="2"/>
  <c r="B12" i="2"/>
  <c r="C12" i="2"/>
  <c r="D12" i="2"/>
  <c r="G20" i="2" s="1"/>
  <c r="B15" i="2"/>
  <c r="B16" i="2"/>
  <c r="C16" i="2"/>
  <c r="B17" i="2"/>
  <c r="B18" i="2"/>
  <c r="B19" i="2"/>
  <c r="B20" i="2"/>
  <c r="F20" i="2"/>
  <c r="D12" i="1"/>
  <c r="E12" i="1"/>
  <c r="E11" i="1"/>
  <c r="D11" i="1"/>
  <c r="G21" i="2" l="1"/>
  <c r="J16" i="2" l="1"/>
  <c r="D20" i="1" s="1"/>
  <c r="F17" i="1"/>
  <c r="E12" i="2" s="1"/>
  <c r="D14" i="1"/>
  <c r="F17" i="2" l="1"/>
  <c r="C13" i="2"/>
  <c r="F16" i="2" s="1"/>
  <c r="D13" i="2"/>
  <c r="G16" i="2" s="1"/>
  <c r="G17" i="2"/>
  <c r="L12" i="2"/>
  <c r="J12" i="2"/>
  <c r="M20" i="2" s="1"/>
  <c r="K12" i="2"/>
  <c r="N20" i="2" s="1"/>
  <c r="G18" i="2" l="1"/>
  <c r="C17" i="2" s="1"/>
  <c r="C18" i="2" s="1"/>
  <c r="C19" i="2" s="1"/>
  <c r="C20" i="2" s="1"/>
  <c r="J13" i="2"/>
  <c r="M16" i="2" s="1"/>
  <c r="K13" i="2"/>
  <c r="N16" i="2" s="1"/>
  <c r="M17" i="2" l="1"/>
  <c r="N17" i="2"/>
  <c r="N21" i="2"/>
  <c r="N18" i="2" l="1"/>
  <c r="J17" i="2" s="1"/>
  <c r="J18" i="2" l="1"/>
  <c r="D22" i="1" s="1"/>
  <c r="D21" i="1"/>
  <c r="J19" i="2" l="1"/>
  <c r="D23" i="1" s="1"/>
  <c r="J20" i="2" l="1"/>
  <c r="D24" i="1" s="1"/>
  <c r="J22" i="2"/>
</calcChain>
</file>

<file path=xl/sharedStrings.xml><?xml version="1.0" encoding="utf-8"?>
<sst xmlns="http://schemas.openxmlformats.org/spreadsheetml/2006/main" count="62" uniqueCount="26">
  <si>
    <t>KALKULATORI PËR LLOGARITJEN E FATURËS</t>
  </si>
  <si>
    <t>Tarifat pas Subvencionit</t>
  </si>
  <si>
    <t>A1</t>
  </si>
  <si>
    <t>A2</t>
  </si>
  <si>
    <t>Konsumi &lt;800 kWh</t>
  </si>
  <si>
    <t>€-cent/kWh</t>
  </si>
  <si>
    <t>Konsumi &gt;800 kWh</t>
  </si>
  <si>
    <t xml:space="preserve">Tarifa Fikse </t>
  </si>
  <si>
    <t>€/muaj</t>
  </si>
  <si>
    <t>Të dhënat</t>
  </si>
  <si>
    <t>Totali</t>
  </si>
  <si>
    <t>Konsumi (kWh)</t>
  </si>
  <si>
    <t>Rezultatet:</t>
  </si>
  <si>
    <t>Tarifa Fikse</t>
  </si>
  <si>
    <t>Tarifa e energjisë</t>
  </si>
  <si>
    <t>Neto</t>
  </si>
  <si>
    <t>TVSH (8%)</t>
  </si>
  <si>
    <t>Shuma e faturës</t>
  </si>
  <si>
    <t>Konsumi &lt;600 kWh</t>
  </si>
  <si>
    <t>Konsumi &gt;600 kWh</t>
  </si>
  <si>
    <t>&lt;600</t>
  </si>
  <si>
    <t>&lt;800</t>
  </si>
  <si>
    <t>&gt;600</t>
  </si>
  <si>
    <t>&gt;800</t>
  </si>
  <si>
    <t>TOTAL</t>
  </si>
  <si>
    <t>Subvencioni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</si>
</sst>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0.0000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78">
    <xf numFmtId="0" fontId="0" fillId="0" borderId="0" xfId="0"/>
    <xf numFmtId="0" fontId="4" fillId="2" borderId="0" xfId="0" applyFont="1" applyFill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9" xfId="0" applyFont="1" applyFill="1" applyBorder="1"/>
    <xf numFmtId="2" fontId="4" fillId="2" borderId="11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164" fontId="4" fillId="2" borderId="13" xfId="0" applyNumberFormat="1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20" xfId="0" applyFont="1" applyFill="1" applyBorder="1"/>
    <xf numFmtId="0" fontId="5" fillId="2" borderId="12" xfId="0" applyFont="1" applyFill="1" applyBorder="1"/>
    <xf numFmtId="0" fontId="5" fillId="2" borderId="1" xfId="0" applyFont="1" applyFill="1" applyBorder="1"/>
    <xf numFmtId="165" fontId="4" fillId="2" borderId="0" xfId="0" applyNumberFormat="1" applyFont="1" applyFill="1"/>
    <xf numFmtId="9" fontId="4" fillId="2" borderId="0" xfId="2" applyFont="1" applyFill="1" applyBorder="1"/>
    <xf numFmtId="164" fontId="4" fillId="2" borderId="0" xfId="0" applyNumberFormat="1" applyFont="1" applyFill="1"/>
    <xf numFmtId="0" fontId="4" fillId="2" borderId="21" xfId="0" applyFont="1" applyFill="1" applyBorder="1"/>
    <xf numFmtId="0" fontId="4" fillId="3" borderId="1" xfId="0" applyFon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2" xfId="0" applyFill="1" applyBorder="1"/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7" xfId="0" applyFill="1" applyBorder="1"/>
    <xf numFmtId="2" fontId="0" fillId="2" borderId="0" xfId="0" applyNumberFormat="1" applyFill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2" fontId="0" fillId="2" borderId="11" xfId="0" applyNumberFormat="1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9" fontId="0" fillId="2" borderId="0" xfId="2" applyFont="1" applyFill="1" applyProtection="1"/>
    <xf numFmtId="164" fontId="0" fillId="2" borderId="0" xfId="0" applyNumberFormat="1" applyFill="1"/>
    <xf numFmtId="0" fontId="0" fillId="2" borderId="5" xfId="0" applyFill="1" applyBorder="1"/>
    <xf numFmtId="164" fontId="0" fillId="2" borderId="6" xfId="0" applyNumberFormat="1" applyFill="1" applyBorder="1"/>
    <xf numFmtId="164" fontId="0" fillId="2" borderId="8" xfId="0" applyNumberFormat="1" applyFill="1" applyBorder="1"/>
    <xf numFmtId="0" fontId="0" fillId="2" borderId="16" xfId="0" applyFill="1" applyBorder="1"/>
    <xf numFmtId="164" fontId="0" fillId="2" borderId="17" xfId="0" applyNumberFormat="1" applyFill="1" applyBorder="1"/>
    <xf numFmtId="0" fontId="0" fillId="2" borderId="18" xfId="0" applyFill="1" applyBorder="1"/>
    <xf numFmtId="164" fontId="0" fillId="2" borderId="19" xfId="0" applyNumberForma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7" xfId="0" applyFont="1" applyFill="1" applyBorder="1"/>
    <xf numFmtId="0" fontId="4" fillId="2" borderId="28" xfId="0" applyFont="1" applyFill="1" applyBorder="1"/>
    <xf numFmtId="165" fontId="4" fillId="2" borderId="24" xfId="0" applyNumberFormat="1" applyFont="1" applyFill="1" applyBorder="1"/>
    <xf numFmtId="0" fontId="4" fillId="2" borderId="29" xfId="0" applyFont="1" applyFill="1" applyBorder="1"/>
    <xf numFmtId="0" fontId="4" fillId="2" borderId="22" xfId="0" applyFont="1" applyFill="1" applyBorder="1"/>
    <xf numFmtId="0" fontId="4" fillId="2" borderId="30" xfId="0" applyFont="1" applyFill="1" applyBorder="1"/>
    <xf numFmtId="0" fontId="3" fillId="2" borderId="9" xfId="0" applyFont="1" applyFill="1" applyBorder="1"/>
    <xf numFmtId="164" fontId="3" fillId="2" borderId="10" xfId="0" applyNumberFormat="1" applyFont="1" applyFill="1" applyBorder="1"/>
    <xf numFmtId="2" fontId="0" fillId="2" borderId="1" xfId="0" applyNumberFormat="1" applyFill="1" applyBorder="1"/>
    <xf numFmtId="2" fontId="0" fillId="2" borderId="0" xfId="0" applyNumberFormat="1" applyFill="1"/>
    <xf numFmtId="2" fontId="0" fillId="2" borderId="6" xfId="0" applyNumberFormat="1" applyFill="1" applyBorder="1"/>
    <xf numFmtId="2" fontId="0" fillId="2" borderId="8" xfId="0" applyNumberFormat="1" applyFill="1" applyBorder="1"/>
    <xf numFmtId="2" fontId="0" fillId="2" borderId="17" xfId="0" applyNumberFormat="1" applyFill="1" applyBorder="1"/>
    <xf numFmtId="2" fontId="0" fillId="2" borderId="19" xfId="0" applyNumberForma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4" fillId="2" borderId="5" xfId="0" applyFont="1" applyFill="1" applyBorder="1"/>
    <xf numFmtId="2" fontId="4" fillId="2" borderId="31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4" borderId="36" xfId="0" applyFont="1" applyFill="1" applyBorder="1"/>
    <xf numFmtId="164" fontId="4" fillId="2" borderId="32" xfId="0" applyNumberFormat="1" applyFont="1" applyFill="1" applyBorder="1"/>
    <xf numFmtId="164" fontId="4" fillId="2" borderId="33" xfId="0" applyNumberFormat="1" applyFont="1" applyFill="1" applyBorder="1"/>
    <xf numFmtId="164" fontId="4" fillId="2" borderId="34" xfId="0" applyNumberFormat="1" applyFont="1" applyFill="1" applyBorder="1"/>
    <xf numFmtId="164" fontId="4" fillId="2" borderId="35" xfId="0" applyNumberFormat="1" applyFont="1" applyFill="1" applyBorder="1"/>
    <xf numFmtId="164" fontId="4" fillId="4" borderId="37" xfId="0" applyNumberFormat="1" applyFont="1" applyFill="1" applyBorder="1"/>
    <xf numFmtId="0" fontId="6" fillId="2" borderId="2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4" xfId="0" applyFont="1" applyFill="1" applyBorder="1" applyAlignment="1">
      <alignment horizontal="center"/>
    </xf>
  </cellXfs>
  <cellStyles count="3">
    <cellStyle name="Normal" xfId="0" builtinId="0"/>
    <cellStyle name="Normal 2 2 2 3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FFCD7D"/>
      <color rgb="FFB6F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116989</xdr:colOff>
      <xdr:row>1</xdr:row>
      <xdr:rowOff>91440</xdr:rowOff>
    </xdr:from>
    <xdr:to>
      <xdr:col>5</xdr:col>
      <xdr:colOff>355061</xdr:colOff>
      <xdr:row>4</xdr:row>
      <xdr:rowOff>167545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47EE68-6B97-4E21-AF44-B366102FA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048" y="324522"/>
          <a:ext cx="4012213" cy="775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22" zoomScale="85" zoomScaleNormal="85" workbookViewId="0">
      <selection activeCell="F22" sqref="F22"/>
    </sheetView>
  </sheetViews>
  <sheetFormatPr defaultColWidth="8.85546875" defaultRowHeight="18.75"/>
  <cols>
    <col min="1" max="1" width="4.28515625" style="1" customWidth="1"/>
    <col min="2" max="2" width="4.5703125" style="1" customWidth="1"/>
    <col min="3" max="3" width="27.5703125" style="1" bestFit="1" customWidth="1"/>
    <col min="4" max="4" width="15.7109375" style="1" customWidth="1"/>
    <col min="5" max="5" width="11.7109375" style="1" customWidth="1"/>
    <col min="6" max="6" width="13.42578125" style="1" bestFit="1" customWidth="1"/>
    <col min="7" max="7" width="4" style="1" customWidth="1"/>
    <col min="8" max="16384" width="8.85546875" style="1"/>
  </cols>
  <sheetData>
    <row r="1" spans="1:8" ht="19.5" thickTop="1">
      <c r="A1" s="47"/>
      <c r="B1" s="48"/>
      <c r="C1" s="49"/>
      <c r="D1" s="49"/>
      <c r="E1" s="49"/>
      <c r="F1" s="49"/>
      <c r="G1" s="50"/>
      <c r="H1" s="21"/>
    </row>
    <row r="2" spans="1:8">
      <c r="A2" s="47"/>
      <c r="B2" s="51"/>
      <c r="G2" s="47"/>
    </row>
    <row r="3" spans="1:8">
      <c r="A3" s="47"/>
      <c r="B3" s="51"/>
      <c r="G3" s="47"/>
    </row>
    <row r="4" spans="1:8">
      <c r="A4" s="47"/>
      <c r="B4" s="51"/>
      <c r="G4" s="47"/>
    </row>
    <row r="5" spans="1:8">
      <c r="A5" s="47"/>
      <c r="B5" s="51"/>
      <c r="G5" s="47"/>
    </row>
    <row r="6" spans="1:8">
      <c r="A6" s="47"/>
      <c r="B6" s="51"/>
      <c r="G6" s="47"/>
      <c r="H6" s="18"/>
    </row>
    <row r="7" spans="1:8" ht="23.25">
      <c r="A7" s="47"/>
      <c r="B7" s="75" t="s">
        <v>0</v>
      </c>
      <c r="C7" s="76"/>
      <c r="D7" s="76"/>
      <c r="E7" s="76"/>
      <c r="F7" s="76"/>
      <c r="G7" s="77"/>
      <c r="H7" s="18"/>
    </row>
    <row r="8" spans="1:8">
      <c r="A8" s="47"/>
      <c r="B8" s="51"/>
      <c r="G8" s="47"/>
    </row>
    <row r="9" spans="1:8">
      <c r="A9" s="47"/>
      <c r="B9" s="51"/>
      <c r="G9" s="47"/>
    </row>
    <row r="10" spans="1:8">
      <c r="A10" s="47"/>
      <c r="B10" s="51"/>
      <c r="C10" s="2" t="s">
        <v>1</v>
      </c>
      <c r="D10" s="3" t="s">
        <v>2</v>
      </c>
      <c r="E10" s="3" t="s">
        <v>3</v>
      </c>
      <c r="F10" s="4"/>
      <c r="G10" s="47"/>
    </row>
    <row r="11" spans="1:8">
      <c r="A11" s="47"/>
      <c r="B11" s="51"/>
      <c r="C11" s="66" t="s">
        <v>4</v>
      </c>
      <c r="D11" s="67">
        <f>Sheet2!J6</f>
        <v>6.75</v>
      </c>
      <c r="E11" s="67">
        <f>Sheet2!K6</f>
        <v>2.8899999999999997</v>
      </c>
      <c r="F11" s="68" t="s">
        <v>5</v>
      </c>
      <c r="G11" s="52"/>
    </row>
    <row r="12" spans="1:8">
      <c r="A12" s="47"/>
      <c r="B12" s="51"/>
      <c r="C12" s="5" t="s">
        <v>6</v>
      </c>
      <c r="D12" s="6">
        <f>Sheet2!J7</f>
        <v>12.52</v>
      </c>
      <c r="E12" s="6">
        <f>Sheet2!K7</f>
        <v>5.8993981442550725</v>
      </c>
      <c r="F12" s="7" t="s">
        <v>5</v>
      </c>
      <c r="G12" s="52"/>
    </row>
    <row r="13" spans="1:8">
      <c r="A13" s="47"/>
      <c r="B13" s="51"/>
      <c r="G13" s="47"/>
    </row>
    <row r="14" spans="1:8">
      <c r="A14" s="47"/>
      <c r="B14" s="51"/>
      <c r="C14" s="2" t="s">
        <v>7</v>
      </c>
      <c r="D14" s="8">
        <f>Sheet2!C9</f>
        <v>1.74</v>
      </c>
      <c r="E14" s="9" t="s">
        <v>8</v>
      </c>
      <c r="G14" s="47"/>
    </row>
    <row r="15" spans="1:8">
      <c r="A15" s="47"/>
      <c r="B15" s="51"/>
      <c r="G15" s="47"/>
    </row>
    <row r="16" spans="1:8">
      <c r="A16" s="47"/>
      <c r="B16" s="51"/>
      <c r="C16" s="17" t="s">
        <v>9</v>
      </c>
      <c r="D16" s="11" t="s">
        <v>2</v>
      </c>
      <c r="E16" s="11" t="s">
        <v>3</v>
      </c>
      <c r="F16" s="11" t="s">
        <v>10</v>
      </c>
      <c r="G16" s="47"/>
    </row>
    <row r="17" spans="1:7">
      <c r="A17" s="47"/>
      <c r="B17" s="51"/>
      <c r="C17" s="10" t="s">
        <v>11</v>
      </c>
      <c r="D17" s="22">
        <v>300</v>
      </c>
      <c r="E17" s="22">
        <v>400</v>
      </c>
      <c r="F17" s="11">
        <f>SUM(D17:E17)</f>
        <v>700</v>
      </c>
      <c r="G17" s="47"/>
    </row>
    <row r="18" spans="1:7" ht="19.5" thickBot="1">
      <c r="A18" s="47"/>
      <c r="B18" s="51"/>
      <c r="G18" s="47"/>
    </row>
    <row r="19" spans="1:7">
      <c r="A19" s="47"/>
      <c r="B19" s="51"/>
      <c r="C19" s="16" t="s">
        <v>12</v>
      </c>
      <c r="D19" s="12"/>
      <c r="E19" s="19"/>
      <c r="G19" s="47"/>
    </row>
    <row r="20" spans="1:7">
      <c r="A20" s="47"/>
      <c r="B20" s="51"/>
      <c r="C20" s="13" t="s">
        <v>13</v>
      </c>
      <c r="D20" s="70">
        <f>Sheet2!J16</f>
        <v>1.74</v>
      </c>
      <c r="G20" s="47"/>
    </row>
    <row r="21" spans="1:7">
      <c r="A21" s="47"/>
      <c r="B21" s="51"/>
      <c r="C21" s="14" t="s">
        <v>14</v>
      </c>
      <c r="D21" s="71">
        <f>Sheet2!J17</f>
        <v>31.809999999999995</v>
      </c>
      <c r="G21" s="47"/>
    </row>
    <row r="22" spans="1:7" ht="19.5" thickBot="1">
      <c r="A22" s="47"/>
      <c r="B22" s="51"/>
      <c r="C22" s="15" t="s">
        <v>15</v>
      </c>
      <c r="D22" s="72">
        <f>Sheet2!J18</f>
        <v>33.549999999999997</v>
      </c>
      <c r="G22" s="47"/>
    </row>
    <row r="23" spans="1:7" ht="19.5" thickTop="1">
      <c r="A23" s="47"/>
      <c r="B23" s="51"/>
      <c r="C23" s="46" t="s">
        <v>16</v>
      </c>
      <c r="D23" s="73">
        <f>Sheet2!J19</f>
        <v>2.6839999999999997</v>
      </c>
      <c r="E23" s="20"/>
      <c r="G23" s="47"/>
    </row>
    <row r="24" spans="1:7" ht="19.5" thickBot="1">
      <c r="A24" s="47"/>
      <c r="B24" s="51"/>
      <c r="C24" s="69" t="s">
        <v>17</v>
      </c>
      <c r="D24" s="74">
        <f>Sheet2!J20</f>
        <v>36.233999999999995</v>
      </c>
      <c r="G24" s="47"/>
    </row>
    <row r="25" spans="1:7">
      <c r="A25" s="47"/>
      <c r="B25" s="51"/>
      <c r="G25" s="47"/>
    </row>
    <row r="26" spans="1:7" ht="19.5" thickBot="1">
      <c r="A26" s="47"/>
      <c r="B26" s="53"/>
      <c r="C26" s="54"/>
      <c r="D26" s="54"/>
      <c r="E26" s="54"/>
      <c r="F26" s="54"/>
      <c r="G26" s="55"/>
    </row>
    <row r="27" spans="1:7" ht="19.5" thickTop="1"/>
  </sheetData>
  <sheetProtection algorithmName="SHA-512" hashValue="NpL9m/eaag0czMHeC9Pzf14G1sm9S1N16U9ayGvN7snECLh1fh/B8kCO5w9upGiLgVNUCAe4EyHC3bD65Al0Ig==" saltValue="pQ+R/Z5XBa78kqsM3bc9tg==" spinCount="100000" sheet="1" objects="1" scenarios="1"/>
  <mergeCells count="1">
    <mergeCell ref="B7:G7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Q22"/>
  <sheetViews>
    <sheetView workbookViewId="0">
      <selection activeCell="E13" sqref="E13"/>
    </sheetView>
  </sheetViews>
  <sheetFormatPr defaultColWidth="8.85546875" defaultRowHeight="15"/>
  <cols>
    <col min="1" max="1" width="8.85546875" style="23"/>
    <col min="2" max="2" width="16.5703125" style="23" bestFit="1" customWidth="1"/>
    <col min="3" max="3" width="9.28515625" style="23" bestFit="1" customWidth="1"/>
    <col min="4" max="8" width="8.85546875" style="23"/>
    <col min="9" max="9" width="16.5703125" style="23" bestFit="1" customWidth="1"/>
    <col min="10" max="16384" width="8.85546875" style="23"/>
  </cols>
  <sheetData>
    <row r="5" spans="2:17">
      <c r="B5" s="24"/>
      <c r="C5" s="25" t="s">
        <v>2</v>
      </c>
      <c r="D5" s="25" t="s">
        <v>3</v>
      </c>
      <c r="E5" s="26"/>
      <c r="I5" s="24"/>
      <c r="J5" s="25" t="s">
        <v>2</v>
      </c>
      <c r="K5" s="25" t="s">
        <v>3</v>
      </c>
      <c r="L5" s="26"/>
      <c r="P5" s="28"/>
      <c r="Q5" s="28"/>
    </row>
    <row r="6" spans="2:17">
      <c r="B6" s="27" t="s">
        <v>18</v>
      </c>
      <c r="C6" s="28">
        <v>7.3575000000000017</v>
      </c>
      <c r="D6" s="28">
        <v>3.1501000000000001</v>
      </c>
      <c r="E6" s="29" t="s">
        <v>5</v>
      </c>
      <c r="I6" s="27" t="s">
        <v>18</v>
      </c>
      <c r="J6" s="28">
        <v>6.75</v>
      </c>
      <c r="K6" s="28">
        <v>2.8899999999999997</v>
      </c>
      <c r="L6" s="29" t="s">
        <v>5</v>
      </c>
      <c r="O6" s="28"/>
      <c r="P6" s="28"/>
      <c r="Q6" s="28"/>
    </row>
    <row r="7" spans="2:17">
      <c r="B7" s="30" t="s">
        <v>19</v>
      </c>
      <c r="C7" s="31">
        <v>20.921494967232402</v>
      </c>
      <c r="D7" s="31">
        <v>9.8686297015247177</v>
      </c>
      <c r="E7" s="32" t="s">
        <v>5</v>
      </c>
      <c r="I7" s="30" t="s">
        <v>19</v>
      </c>
      <c r="J7" s="31">
        <v>12.52</v>
      </c>
      <c r="K7" s="31">
        <v>5.8993981442550725</v>
      </c>
      <c r="L7" s="32" t="s">
        <v>5</v>
      </c>
      <c r="O7" s="28"/>
      <c r="P7" s="28"/>
    </row>
    <row r="9" spans="2:17">
      <c r="B9" s="24" t="s">
        <v>7</v>
      </c>
      <c r="C9" s="33">
        <v>1.74</v>
      </c>
      <c r="D9" s="34" t="s">
        <v>8</v>
      </c>
      <c r="I9" s="24" t="s">
        <v>7</v>
      </c>
      <c r="J9" s="33">
        <v>1.74</v>
      </c>
      <c r="K9" s="34" t="s">
        <v>8</v>
      </c>
    </row>
    <row r="11" spans="2:17">
      <c r="B11" s="35"/>
      <c r="C11" s="36" t="str">
        <f>Kalkulatori!D16</f>
        <v>A1</v>
      </c>
      <c r="D11" s="36" t="str">
        <f>Kalkulatori!E16</f>
        <v>A2</v>
      </c>
      <c r="E11" s="36" t="str">
        <f>Kalkulatori!F16</f>
        <v>Totali</v>
      </c>
      <c r="I11" s="35"/>
      <c r="J11" s="36" t="s">
        <v>2</v>
      </c>
      <c r="K11" s="36" t="s">
        <v>3</v>
      </c>
      <c r="L11" s="36" t="s">
        <v>10</v>
      </c>
    </row>
    <row r="12" spans="2:17">
      <c r="B12" s="35" t="str">
        <f>Kalkulatori!C17</f>
        <v>Konsumi (kWh)</v>
      </c>
      <c r="C12" s="36">
        <f>Kalkulatori!D17</f>
        <v>300</v>
      </c>
      <c r="D12" s="36">
        <f>Kalkulatori!E17</f>
        <v>400</v>
      </c>
      <c r="E12" s="36">
        <f>Kalkulatori!F17</f>
        <v>700</v>
      </c>
      <c r="I12" s="35" t="s">
        <v>11</v>
      </c>
      <c r="J12" s="36">
        <f>C12</f>
        <v>300</v>
      </c>
      <c r="K12" s="36">
        <f>D12</f>
        <v>400</v>
      </c>
      <c r="L12" s="36">
        <f>E12</f>
        <v>700</v>
      </c>
    </row>
    <row r="13" spans="2:17">
      <c r="C13" s="37">
        <f>C12/$E$12</f>
        <v>0.42857142857142855</v>
      </c>
      <c r="D13" s="37">
        <f>D12/$E$12</f>
        <v>0.5714285714285714</v>
      </c>
      <c r="J13" s="37">
        <f>J12/$E$12</f>
        <v>0.42857142857142855</v>
      </c>
      <c r="K13" s="37">
        <f>K12/$E$12</f>
        <v>0.5714285714285714</v>
      </c>
    </row>
    <row r="15" spans="2:17">
      <c r="B15" s="39" t="str">
        <f>Kalkulatori!C19</f>
        <v>Rezultatet:</v>
      </c>
      <c r="C15" s="40"/>
      <c r="E15" s="35"/>
      <c r="F15" s="35" t="s">
        <v>2</v>
      </c>
      <c r="G15" s="35" t="s">
        <v>3</v>
      </c>
      <c r="I15" s="39" t="s">
        <v>12</v>
      </c>
      <c r="J15" s="60"/>
      <c r="L15" s="35"/>
      <c r="M15" s="35" t="s">
        <v>2</v>
      </c>
      <c r="N15" s="35" t="s">
        <v>3</v>
      </c>
    </row>
    <row r="16" spans="2:17">
      <c r="B16" s="39" t="str">
        <f>Kalkulatori!C20</f>
        <v>Tarifa Fikse</v>
      </c>
      <c r="C16" s="40">
        <f>C9</f>
        <v>1.74</v>
      </c>
      <c r="E16" s="35" t="s">
        <v>20</v>
      </c>
      <c r="F16" s="58">
        <f>600*C13*C6/100</f>
        <v>18.919285714285717</v>
      </c>
      <c r="G16" s="58">
        <f>600*D13*D6/100</f>
        <v>10.800342857142857</v>
      </c>
      <c r="H16" s="59"/>
      <c r="I16" s="39" t="s">
        <v>13</v>
      </c>
      <c r="J16" s="60">
        <f>J9</f>
        <v>1.74</v>
      </c>
      <c r="K16" s="59"/>
      <c r="L16" s="58" t="s">
        <v>21</v>
      </c>
      <c r="M16" s="58">
        <f>800*J13*J6/100</f>
        <v>23.142857142857142</v>
      </c>
      <c r="N16" s="58">
        <f>800*K13*K6/100</f>
        <v>13.211428571428568</v>
      </c>
    </row>
    <row r="17" spans="2:14">
      <c r="B17" s="27" t="str">
        <f>Kalkulatori!C21</f>
        <v>Tarifa e energjisë</v>
      </c>
      <c r="C17" s="41">
        <f>IF(E12&gt;600,G18,G21)</f>
        <v>44.325200529685148</v>
      </c>
      <c r="E17" s="35" t="s">
        <v>22</v>
      </c>
      <c r="F17" s="58">
        <f>(E12-600)*C13*C7/100</f>
        <v>8.9663549859567429</v>
      </c>
      <c r="G17" s="58">
        <f>(E12-600)*D13*D7/100</f>
        <v>5.6392169722998382</v>
      </c>
      <c r="H17" s="59"/>
      <c r="I17" s="27" t="s">
        <v>14</v>
      </c>
      <c r="J17" s="61">
        <f>IF(L12&gt;800,N18,N21)</f>
        <v>31.809999999999995</v>
      </c>
      <c r="K17" s="59"/>
      <c r="L17" s="58" t="s">
        <v>23</v>
      </c>
      <c r="M17" s="58">
        <f>(L12-800)*J13*J7/100</f>
        <v>-5.3657142857142857</v>
      </c>
      <c r="N17" s="58">
        <f>(L12-800)*K13*K7/100</f>
        <v>-3.3710846538600414</v>
      </c>
    </row>
    <row r="18" spans="2:14" ht="15.75" thickBot="1">
      <c r="B18" s="42" t="str">
        <f>Kalkulatori!C22</f>
        <v>Neto</v>
      </c>
      <c r="C18" s="43">
        <f>C17+C16</f>
        <v>46.06520052968515</v>
      </c>
      <c r="D18" s="38"/>
      <c r="E18" s="35"/>
      <c r="F18" s="58" t="s">
        <v>24</v>
      </c>
      <c r="G18" s="58">
        <f>SUM(F16:G17)</f>
        <v>44.325200529685148</v>
      </c>
      <c r="H18" s="59"/>
      <c r="I18" s="42" t="s">
        <v>15</v>
      </c>
      <c r="J18" s="62">
        <f>J17+J16</f>
        <v>33.549999999999997</v>
      </c>
      <c r="K18" s="59"/>
      <c r="L18" s="58"/>
      <c r="M18" s="58" t="s">
        <v>24</v>
      </c>
      <c r="N18" s="58">
        <f>SUM(M16:N17)</f>
        <v>27.617486774711381</v>
      </c>
    </row>
    <row r="19" spans="2:14" ht="16.5" thickTop="1" thickBot="1">
      <c r="B19" s="44" t="str">
        <f>Kalkulatori!C23</f>
        <v>TVSH (8%)</v>
      </c>
      <c r="C19" s="45">
        <f>C18*8%</f>
        <v>3.6852160423748122</v>
      </c>
      <c r="E19" s="35"/>
      <c r="F19" s="58"/>
      <c r="G19" s="58"/>
      <c r="H19" s="59"/>
      <c r="I19" s="44" t="s">
        <v>16</v>
      </c>
      <c r="J19" s="63">
        <f>J18*8%</f>
        <v>2.6839999999999997</v>
      </c>
      <c r="K19" s="59"/>
      <c r="L19" s="58"/>
      <c r="M19" s="58"/>
      <c r="N19" s="58"/>
    </row>
    <row r="20" spans="2:14" ht="15.75" thickTop="1">
      <c r="B20" s="56" t="str">
        <f>Kalkulatori!C24</f>
        <v>Shuma e faturës</v>
      </c>
      <c r="C20" s="57">
        <f>C18+C19</f>
        <v>49.750416572059962</v>
      </c>
      <c r="E20" s="35" t="s">
        <v>20</v>
      </c>
      <c r="F20" s="58">
        <f>C12*C6/100</f>
        <v>22.072500000000005</v>
      </c>
      <c r="G20" s="58">
        <f>D12*D6/100</f>
        <v>12.6004</v>
      </c>
      <c r="H20" s="59"/>
      <c r="I20" s="56" t="s">
        <v>17</v>
      </c>
      <c r="J20" s="57">
        <f>J18+J19</f>
        <v>36.233999999999995</v>
      </c>
      <c r="K20" s="59"/>
      <c r="L20" s="58" t="s">
        <v>21</v>
      </c>
      <c r="M20" s="58">
        <f>J12*J6/100</f>
        <v>20.25</v>
      </c>
      <c r="N20" s="58">
        <f>K12*K6/100</f>
        <v>11.559999999999997</v>
      </c>
    </row>
    <row r="21" spans="2:14">
      <c r="E21" s="35"/>
      <c r="F21" s="58" t="s">
        <v>24</v>
      </c>
      <c r="G21" s="58">
        <f>SUM(F20:G20)</f>
        <v>34.672900000000006</v>
      </c>
      <c r="H21" s="59"/>
      <c r="K21" s="59"/>
      <c r="L21" s="58"/>
      <c r="M21" s="58" t="s">
        <v>24</v>
      </c>
      <c r="N21" s="58">
        <f>SUM(M20:N20)</f>
        <v>31.809999999999995</v>
      </c>
    </row>
    <row r="22" spans="2:14">
      <c r="E22" s="35"/>
      <c r="F22" s="35"/>
      <c r="G22" s="35"/>
      <c r="I22" s="64" t="s">
        <v>25</v>
      </c>
      <c r="J22" s="65">
        <f>J20-C20</f>
        <v>-13.516416572059967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DA737FCC74E84C84D7A0B7A36888BD" ma:contentTypeVersion="14" ma:contentTypeDescription="Create a new document." ma:contentTypeScope="" ma:versionID="cc231cfad300af4ba2b3a2ddaae1b3c7">
  <xsd:schema xmlns:xsd="http://www.w3.org/2001/XMLSchema" xmlns:xs="http://www.w3.org/2001/XMLSchema" xmlns:p="http://schemas.microsoft.com/office/2006/metadata/properties" xmlns:ns3="d32c53e4-0412-4a00-996e-e824b6c46a72" xmlns:ns4="7e8afe32-d614-414e-acc6-9584e7a27600" targetNamespace="http://schemas.microsoft.com/office/2006/metadata/properties" ma:root="true" ma:fieldsID="376b616c457ff14fcec81aedd1c493f0" ns3:_="" ns4:_="">
    <xsd:import namespace="d32c53e4-0412-4a00-996e-e824b6c46a72"/>
    <xsd:import namespace="7e8afe32-d614-414e-acc6-9584e7a276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c53e4-0412-4a00-996e-e824b6c4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afe32-d614-414e-acc6-9584e7a2760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717CEA-D9D9-4000-92B1-65D14AB70907}"/>
</file>

<file path=customXml/itemProps2.xml><?xml version="1.0" encoding="utf-8"?>
<ds:datastoreItem xmlns:ds="http://schemas.openxmlformats.org/officeDocument/2006/customXml" ds:itemID="{DA0CA054-A7D2-48B2-80CA-637760D7D75A}"/>
</file>

<file path=customXml/itemProps3.xml><?xml version="1.0" encoding="utf-8"?>
<ds:datastoreItem xmlns:ds="http://schemas.openxmlformats.org/officeDocument/2006/customXml" ds:itemID="{DAF74021-AD8C-4A41-B635-F7CEB8198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fbe67e6513e37ec3</cp:lastModifiedBy>
  <cp:revision/>
  <dcterms:created xsi:type="dcterms:W3CDTF">2022-01-16T16:08:27Z</dcterms:created>
  <dcterms:modified xsi:type="dcterms:W3CDTF">2022-02-08T17:37:54Z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0x01010078DA737FCC74E84C84D7A0B7A36888BD</vt:lpwstr>
  </property>
</Properties>
</file>